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1D5C591D-BFC4-4438-8BC4-A3585C6CB8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Sheet1!$A$1:$X$32</definedName>
  </definedNames>
  <calcPr calcId="191029"/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W8" i="1" s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2" i="1"/>
  <c r="R3" i="1"/>
  <c r="T3" i="1" s="1"/>
  <c r="R4" i="1"/>
  <c r="T4" i="1" s="1"/>
  <c r="R5" i="1"/>
  <c r="T5" i="1" s="1"/>
  <c r="R6" i="1"/>
  <c r="R7" i="1"/>
  <c r="R9" i="1"/>
  <c r="T9" i="1" s="1"/>
  <c r="R10" i="1"/>
  <c r="T10" i="1" s="1"/>
  <c r="R11" i="1"/>
  <c r="T11" i="1" s="1"/>
  <c r="R12" i="1"/>
  <c r="T12" i="1" s="1"/>
  <c r="R13" i="1"/>
  <c r="R14" i="1"/>
  <c r="R15" i="1"/>
  <c r="R16" i="1"/>
  <c r="T16" i="1" s="1"/>
  <c r="R17" i="1"/>
  <c r="T17" i="1" s="1"/>
  <c r="R18" i="1"/>
  <c r="T18" i="1" s="1"/>
  <c r="R19" i="1"/>
  <c r="T19" i="1" s="1"/>
  <c r="R20" i="1"/>
  <c r="T20" i="1" s="1"/>
  <c r="R21" i="1"/>
  <c r="T21" i="1" s="1"/>
  <c r="R22" i="1"/>
  <c r="T22" i="1" s="1"/>
  <c r="R23" i="1"/>
  <c r="R24" i="1"/>
  <c r="T24" i="1" s="1"/>
  <c r="R25" i="1"/>
  <c r="R26" i="1"/>
  <c r="T26" i="1" s="1"/>
  <c r="R27" i="1"/>
  <c r="R28" i="1"/>
  <c r="T28" i="1" s="1"/>
  <c r="R29" i="1"/>
  <c r="T29" i="1" s="1"/>
  <c r="R30" i="1"/>
  <c r="T30" i="1" s="1"/>
  <c r="R31" i="1"/>
  <c r="R32" i="1"/>
  <c r="T32" i="1" s="1"/>
  <c r="R2" i="1"/>
  <c r="T23" i="1"/>
  <c r="T15" i="1"/>
  <c r="T13" i="1"/>
  <c r="T6" i="1"/>
  <c r="R8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2" i="1"/>
  <c r="X8" i="1" l="1"/>
  <c r="W25" i="1"/>
  <c r="X25" i="1" s="1"/>
  <c r="W11" i="1"/>
  <c r="X11" i="1" s="1"/>
  <c r="W24" i="1"/>
  <c r="X24" i="1" s="1"/>
  <c r="T27" i="1"/>
  <c r="W27" i="1" s="1"/>
  <c r="X27" i="1" s="1"/>
  <c r="W19" i="1"/>
  <c r="X19" i="1" s="1"/>
  <c r="W18" i="1"/>
  <c r="X18" i="1" s="1"/>
  <c r="W4" i="1"/>
  <c r="X4" i="1" s="1"/>
  <c r="W10" i="1"/>
  <c r="X10" i="1" s="1"/>
  <c r="W5" i="1"/>
  <c r="X5" i="1" s="1"/>
  <c r="W22" i="1"/>
  <c r="X22" i="1" s="1"/>
  <c r="W6" i="1"/>
  <c r="X6" i="1" s="1"/>
  <c r="W23" i="1"/>
  <c r="X23" i="1" s="1"/>
  <c r="W26" i="1"/>
  <c r="X26" i="1" s="1"/>
  <c r="W29" i="1"/>
  <c r="X29" i="1" s="1"/>
  <c r="W9" i="1"/>
  <c r="X9" i="1" s="1"/>
  <c r="W15" i="1"/>
  <c r="X15" i="1" s="1"/>
  <c r="W12" i="1"/>
  <c r="X12" i="1" s="1"/>
  <c r="W21" i="1"/>
  <c r="X21" i="1" s="1"/>
  <c r="T14" i="1"/>
  <c r="W14" i="1" s="1"/>
  <c r="X14" i="1" s="1"/>
  <c r="W17" i="1"/>
  <c r="X17" i="1" s="1"/>
  <c r="W30" i="1"/>
  <c r="X30" i="1" s="1"/>
  <c r="W28" i="1"/>
  <c r="X28" i="1" s="1"/>
  <c r="W3" i="1"/>
  <c r="X3" i="1" s="1"/>
  <c r="W32" i="1"/>
  <c r="X32" i="1" s="1"/>
  <c r="W20" i="1"/>
  <c r="X20" i="1" s="1"/>
  <c r="W16" i="1"/>
  <c r="X16" i="1" s="1"/>
  <c r="W13" i="1"/>
  <c r="X13" i="1" s="1"/>
  <c r="W31" i="1"/>
  <c r="X31" i="1" s="1"/>
  <c r="T7" i="1"/>
  <c r="W7" i="1" s="1"/>
  <c r="X7" i="1" s="1"/>
  <c r="H19" i="2"/>
  <c r="H18" i="2"/>
  <c r="C18" i="2"/>
  <c r="C17" i="2"/>
  <c r="C16" i="2"/>
  <c r="H10" i="2"/>
  <c r="H9" i="2"/>
  <c r="H8" i="2"/>
  <c r="H7" i="2"/>
  <c r="H6" i="2"/>
  <c r="C10" i="2"/>
  <c r="C9" i="2"/>
  <c r="C8" i="2"/>
  <c r="C7" i="2"/>
  <c r="T2" i="1" l="1"/>
  <c r="H17" i="2" s="1"/>
  <c r="H16" i="2"/>
  <c r="W2" i="1" l="1"/>
  <c r="X2" i="1" l="1"/>
  <c r="C20" i="2" l="1"/>
  <c r="H20" i="2" l="1"/>
  <c r="C22" i="2" s="1"/>
</calcChain>
</file>

<file path=xl/sharedStrings.xml><?xml version="1.0" encoding="utf-8"?>
<sst xmlns="http://schemas.openxmlformats.org/spreadsheetml/2006/main" count="146" uniqueCount="104">
  <si>
    <t>Name</t>
  </si>
  <si>
    <t>Employee ID</t>
  </si>
  <si>
    <t>Designation</t>
  </si>
  <si>
    <t>Department</t>
  </si>
  <si>
    <t>DOJ</t>
  </si>
  <si>
    <t>UAN</t>
  </si>
  <si>
    <t>Bank Name</t>
  </si>
  <si>
    <t>Paid Days</t>
  </si>
  <si>
    <t>Earnings</t>
  </si>
  <si>
    <t>HRA</t>
  </si>
  <si>
    <t>Other All</t>
  </si>
  <si>
    <t>Deductions</t>
  </si>
  <si>
    <t>EPF</t>
  </si>
  <si>
    <t>TDS</t>
  </si>
  <si>
    <t>Total Deductions</t>
  </si>
  <si>
    <t>Total Earnings</t>
  </si>
  <si>
    <t>Net Pay:</t>
  </si>
  <si>
    <t>Net Transfer Amount</t>
  </si>
  <si>
    <t>Emp code</t>
  </si>
  <si>
    <t>NAME</t>
  </si>
  <si>
    <t>BASIC</t>
  </si>
  <si>
    <t>GROSS SALARY</t>
  </si>
  <si>
    <t>PF @12%</t>
  </si>
  <si>
    <t>ESIC @ .75%</t>
  </si>
  <si>
    <t>TOTAL</t>
  </si>
  <si>
    <t>VR1031</t>
  </si>
  <si>
    <t>Anjana Barman</t>
  </si>
  <si>
    <t>VR1020</t>
  </si>
  <si>
    <t>Darshni Kanojiya</t>
  </si>
  <si>
    <t>VR1015</t>
  </si>
  <si>
    <t>Jaed Ahmed</t>
  </si>
  <si>
    <t>VR1026</t>
  </si>
  <si>
    <t>VR1025</t>
  </si>
  <si>
    <t>VR1006</t>
  </si>
  <si>
    <t>Rakesh Kumar</t>
  </si>
  <si>
    <t>VR1008</t>
  </si>
  <si>
    <t>VR1004</t>
  </si>
  <si>
    <t>Sandeep Yadav</t>
  </si>
  <si>
    <t>VR1002</t>
  </si>
  <si>
    <t>Sumit Kumar</t>
  </si>
  <si>
    <t>VR1041</t>
  </si>
  <si>
    <t>VR1007</t>
  </si>
  <si>
    <t>Manoj Kumar</t>
  </si>
  <si>
    <t>VR1013</t>
  </si>
  <si>
    <t>VR1005</t>
  </si>
  <si>
    <t>Rajesh Kumar</t>
  </si>
  <si>
    <t>VR1040</t>
  </si>
  <si>
    <t>Pay Days</t>
  </si>
  <si>
    <t>PF Basis</t>
  </si>
  <si>
    <t>PF</t>
  </si>
  <si>
    <t>ESI</t>
  </si>
  <si>
    <t xml:space="preserve">Bank Acnt </t>
  </si>
  <si>
    <t>VR Map Creators Pvt Ltd</t>
  </si>
  <si>
    <t>Work Days</t>
  </si>
  <si>
    <t>Leaves</t>
  </si>
  <si>
    <t>Basic</t>
  </si>
  <si>
    <t>Bank Acnt</t>
  </si>
  <si>
    <t>Month/Year</t>
  </si>
  <si>
    <t>#7, FF, Reliance Plaza, Sec 4B, Vasundhara, Ghz - 201012</t>
  </si>
  <si>
    <t>Absent</t>
  </si>
  <si>
    <t>O D</t>
  </si>
  <si>
    <t>OD</t>
  </si>
  <si>
    <t>Rahul Kumar Yogi</t>
  </si>
  <si>
    <t>Deepa Bisht</t>
  </si>
  <si>
    <t>Dipesh Bisht</t>
  </si>
  <si>
    <t>Sachin Kumar</t>
  </si>
  <si>
    <t>Vijay Joshi</t>
  </si>
  <si>
    <t>VR1010</t>
  </si>
  <si>
    <t>VR1049</t>
  </si>
  <si>
    <t>VR1001</t>
  </si>
  <si>
    <t>VR1046</t>
  </si>
  <si>
    <t>VR1000</t>
  </si>
  <si>
    <t>VR1053</t>
  </si>
  <si>
    <t>VR1054</t>
  </si>
  <si>
    <t>Prakash</t>
  </si>
  <si>
    <t>Hansraj</t>
  </si>
  <si>
    <t>VR1059</t>
  </si>
  <si>
    <t>Dec'22</t>
  </si>
  <si>
    <t>VR1047</t>
  </si>
  <si>
    <t>Aashish</t>
  </si>
  <si>
    <t>Ajay Kumar</t>
  </si>
  <si>
    <t>Atul Sharma</t>
  </si>
  <si>
    <t>Darshika Kaundaliya</t>
  </si>
  <si>
    <t>Diksha</t>
  </si>
  <si>
    <t>Himanshu</t>
  </si>
  <si>
    <t>Jaspreet Singh</t>
  </si>
  <si>
    <t>Maninder Singh</t>
  </si>
  <si>
    <t>Manjeet</t>
  </si>
  <si>
    <t>Neeraj</t>
  </si>
  <si>
    <t>Pooja Diwarkar</t>
  </si>
  <si>
    <t>Rakesh K Meena</t>
  </si>
  <si>
    <t>Sadhna Yadav</t>
  </si>
  <si>
    <t>Shalu</t>
  </si>
  <si>
    <t>Shivam Choudhary</t>
  </si>
  <si>
    <t>Vikram</t>
  </si>
  <si>
    <t>VR1063</t>
  </si>
  <si>
    <t>VR1064</t>
  </si>
  <si>
    <t>VR1050</t>
  </si>
  <si>
    <t>VR1067</t>
  </si>
  <si>
    <t>VR1044</t>
  </si>
  <si>
    <t>VR1068</t>
  </si>
  <si>
    <t>VR1065</t>
  </si>
  <si>
    <t>VR1066</t>
  </si>
  <si>
    <t>Feb'23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</si>
</sst>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Roboto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3" borderId="2" xfId="0" applyFont="1" applyFill="1" applyBorder="1"/>
    <xf numFmtId="0" fontId="4" fillId="0" borderId="2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10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/>
    </xf>
    <xf numFmtId="0" fontId="3" fillId="0" borderId="1" xfId="1" applyBorder="1"/>
    <xf numFmtId="1" fontId="3" fillId="2" borderId="1" xfId="0" applyNumberFormat="1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3" fillId="2" borderId="1" xfId="0" applyFont="1" applyFill="1" applyBorder="1"/>
    <xf numFmtId="0" fontId="1" fillId="2" borderId="11" xfId="0" applyFont="1" applyFill="1" applyBorder="1"/>
    <xf numFmtId="0" fontId="10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" fontId="1" fillId="2" borderId="1" xfId="0" applyNumberFormat="1" applyFont="1" applyFill="1" applyBorder="1"/>
    <xf numFmtId="0" fontId="1" fillId="4" borderId="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0" xfId="0" applyFont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/>
  </cellXfs>
  <cellStyles count="3">
    <cellStyle name="Normal" xfId="0" builtinId="0"/>
    <cellStyle name="Normal 3" xfId="1" xr:uid="{8D28A701-84B1-4E84-A770-EE446D4E1623}"/>
    <cellStyle name="Normal 3 2" xfId="2" xr:uid="{3061FBF7-2EF6-413C-B59A-FEF1C37A2840}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156140</xdr:rowOff>
    </xdr:from>
    <xdr:to>
      <xdr:col>1</xdr:col>
      <xdr:colOff>711200</xdr:colOff>
      <xdr:row>3</xdr:row>
      <xdr:rowOff>190633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49" y="156140"/>
          <a:ext cx="673101" cy="663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2"/>
  <sheetViews>
    <sheetView tabSelected="1" topLeftCell="B1" workbookViewId="0">
      <selection activeCell="AA4" sqref="AA4"/>
    </sheetView>
  </sheetViews>
  <sheetFormatPr defaultColWidth="9.21875" defaultRowHeight="13.2" x14ac:dyDescent="0.25"/>
  <cols>
    <col min="1" max="1" width="13.109375" style="1" bestFit="1" customWidth="1"/>
    <col min="2" max="2" width="14.109375" style="1" bestFit="1" customWidth="1"/>
    <col min="3" max="3" width="16.5546875" style="2" bestFit="1" customWidth="1"/>
    <col min="4" max="4" width="14.44140625" style="2" hidden="1" customWidth="1"/>
    <col min="5" max="5" width="13.44140625" style="2" hidden="1" customWidth="1"/>
    <col min="6" max="6" width="7" style="2" hidden="1" customWidth="1"/>
    <col min="7" max="7" width="14.44140625" style="2" hidden="1" customWidth="1"/>
    <col min="8" max="8" width="6.5546875" style="2" hidden="1" customWidth="1"/>
    <col min="9" max="9" width="12.109375" style="2" hidden="1" customWidth="1"/>
    <col min="10" max="10" width="17.6640625" style="2" hidden="1" customWidth="1"/>
    <col min="11" max="11" width="13.109375" style="2" hidden="1" customWidth="1"/>
    <col min="12" max="12" width="9.33203125" style="2" customWidth="1"/>
    <col min="13" max="13" width="11.33203125" style="1" customWidth="1"/>
    <col min="14" max="14" width="10.88671875" style="1" bestFit="1" customWidth="1"/>
    <col min="15" max="15" width="8.77734375" style="1" bestFit="1" customWidth="1"/>
    <col min="16" max="16" width="7.109375" style="1" bestFit="1" customWidth="1"/>
    <col min="17" max="17" width="10.88671875" style="1" bestFit="1" customWidth="1"/>
    <col min="18" max="18" width="17.77734375" style="1" bestFit="1" customWidth="1"/>
    <col min="19" max="19" width="11.77734375" style="1" bestFit="1" customWidth="1"/>
    <col min="20" max="20" width="14.77734375" style="1" bestFit="1" customWidth="1"/>
    <col min="21" max="21" width="6.88671875" style="1" bestFit="1" customWidth="1"/>
    <col min="22" max="22" width="6" style="1" bestFit="1" customWidth="1"/>
    <col min="23" max="23" width="9.21875" style="1" bestFit="1" customWidth="1"/>
    <col min="24" max="24" width="21.6640625" style="1" bestFit="1" customWidth="1"/>
    <col min="25" max="16384" width="9.21875" style="1"/>
  </cols>
  <sheetData>
    <row r="1" spans="1:24" s="6" customFormat="1" x14ac:dyDescent="0.3">
      <c r="A1" s="20" t="s">
        <v>57</v>
      </c>
      <c r="B1" s="21" t="s">
        <v>18</v>
      </c>
      <c r="C1" s="17" t="s">
        <v>19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49</v>
      </c>
      <c r="I1" s="17" t="s">
        <v>50</v>
      </c>
      <c r="J1" s="17" t="s">
        <v>56</v>
      </c>
      <c r="K1" s="17" t="s">
        <v>6</v>
      </c>
      <c r="L1" s="17" t="s">
        <v>59</v>
      </c>
      <c r="M1" s="20" t="s">
        <v>47</v>
      </c>
      <c r="N1" s="20" t="s">
        <v>48</v>
      </c>
      <c r="O1" s="20" t="s">
        <v>20</v>
      </c>
      <c r="P1" s="20" t="s">
        <v>9</v>
      </c>
      <c r="Q1" s="20" t="s">
        <v>10</v>
      </c>
      <c r="R1" s="20" t="s">
        <v>21</v>
      </c>
      <c r="S1" s="20" t="s">
        <v>22</v>
      </c>
      <c r="T1" s="20" t="s">
        <v>23</v>
      </c>
      <c r="U1" s="20" t="s">
        <v>13</v>
      </c>
      <c r="V1" s="20" t="s">
        <v>61</v>
      </c>
      <c r="W1" s="20" t="s">
        <v>24</v>
      </c>
      <c r="X1" s="20" t="s">
        <v>17</v>
      </c>
    </row>
    <row r="2" spans="1:24" x14ac:dyDescent="0.25">
      <c r="A2" s="3" t="s">
        <v>103</v>
      </c>
      <c r="B2" s="18" t="s">
        <v>95</v>
      </c>
      <c r="C2" s="44" t="s">
        <v>79</v>
      </c>
      <c r="D2" s="15"/>
      <c r="E2" s="15"/>
      <c r="F2" s="15"/>
      <c r="G2" s="15"/>
      <c r="H2" s="15"/>
      <c r="I2" s="15"/>
      <c r="J2" s="16"/>
      <c r="K2" s="15"/>
      <c r="L2" s="4">
        <f>28-M2</f>
        <v>0</v>
      </c>
      <c r="M2" s="3">
        <v>28</v>
      </c>
      <c r="N2" s="24">
        <v>10000</v>
      </c>
      <c r="O2" s="24">
        <v>10000</v>
      </c>
      <c r="P2" s="24">
        <v>0</v>
      </c>
      <c r="Q2" s="24">
        <v>0</v>
      </c>
      <c r="R2" s="24">
        <f>O2+P2+Q2</f>
        <v>10000</v>
      </c>
      <c r="S2" s="24">
        <f>ROUND(MIN(N2,15000)*12%,0)</f>
        <v>1200</v>
      </c>
      <c r="T2" s="19">
        <f t="shared" ref="T2" si="0">ROUNDUP(R2*0.75%,0.5)</f>
        <v>75</v>
      </c>
      <c r="U2" s="3">
        <v>0</v>
      </c>
      <c r="V2" s="3">
        <v>0</v>
      </c>
      <c r="W2" s="3">
        <f>SUM(S2:V2)</f>
        <v>1275</v>
      </c>
      <c r="X2" s="3">
        <f>R2-W2</f>
        <v>8725</v>
      </c>
    </row>
    <row r="3" spans="1:24" ht="14.4" x14ac:dyDescent="0.3">
      <c r="A3" s="3" t="s">
        <v>103</v>
      </c>
      <c r="B3" s="18" t="s">
        <v>78</v>
      </c>
      <c r="C3" s="44" t="s">
        <v>80</v>
      </c>
      <c r="D3" s="15"/>
      <c r="E3" s="15"/>
      <c r="F3" s="15"/>
      <c r="G3" s="15"/>
      <c r="H3" s="15"/>
      <c r="I3" s="15"/>
      <c r="J3" s="16"/>
      <c r="K3" s="15"/>
      <c r="L3" s="4">
        <f t="shared" ref="L3:L32" si="1">28-M3</f>
        <v>0</v>
      </c>
      <c r="M3" s="3">
        <v>28</v>
      </c>
      <c r="N3" s="25">
        <v>10000</v>
      </c>
      <c r="O3" s="25">
        <v>10000</v>
      </c>
      <c r="P3" s="3">
        <v>2250</v>
      </c>
      <c r="Q3" s="3">
        <v>0</v>
      </c>
      <c r="R3" s="24">
        <f t="shared" ref="R3:R32" si="2">O3+P3+Q3</f>
        <v>12250</v>
      </c>
      <c r="S3" s="24">
        <f t="shared" ref="S3:S32" si="3">ROUND(MIN(N3,15000)*12%,0)</f>
        <v>1200</v>
      </c>
      <c r="T3" s="19">
        <f t="shared" ref="T3:T32" si="4">ROUNDUP(R3*0.75%,0.5)</f>
        <v>92</v>
      </c>
      <c r="U3" s="3">
        <v>0</v>
      </c>
      <c r="V3" s="3">
        <v>0</v>
      </c>
      <c r="W3" s="3">
        <f t="shared" ref="W3:W32" si="5">SUM(S3:V3)</f>
        <v>1292</v>
      </c>
      <c r="X3" s="3">
        <f t="shared" ref="X3:X32" si="6">R3-W3</f>
        <v>10958</v>
      </c>
    </row>
    <row r="4" spans="1:24" s="5" customFormat="1" ht="14.4" x14ac:dyDescent="0.3">
      <c r="A4" s="3" t="s">
        <v>103</v>
      </c>
      <c r="B4" s="18" t="s">
        <v>25</v>
      </c>
      <c r="C4" s="4" t="s">
        <v>26</v>
      </c>
      <c r="D4" s="15"/>
      <c r="E4" s="15"/>
      <c r="F4" s="15"/>
      <c r="G4" s="15"/>
      <c r="H4" s="15"/>
      <c r="I4" s="15"/>
      <c r="J4" s="16"/>
      <c r="K4" s="15"/>
      <c r="L4" s="4">
        <f t="shared" si="1"/>
        <v>3.5</v>
      </c>
      <c r="M4" s="3">
        <v>24.5</v>
      </c>
      <c r="N4" s="25">
        <v>8750</v>
      </c>
      <c r="O4" s="25">
        <v>8750</v>
      </c>
      <c r="P4" s="3">
        <v>1750</v>
      </c>
      <c r="Q4" s="3">
        <v>0</v>
      </c>
      <c r="R4" s="24">
        <f t="shared" si="2"/>
        <v>10500</v>
      </c>
      <c r="S4" s="24">
        <f t="shared" si="3"/>
        <v>1050</v>
      </c>
      <c r="T4" s="19">
        <f t="shared" si="4"/>
        <v>79</v>
      </c>
      <c r="U4" s="3">
        <v>0</v>
      </c>
      <c r="V4" s="3">
        <v>0</v>
      </c>
      <c r="W4" s="3">
        <f t="shared" si="5"/>
        <v>1129</v>
      </c>
      <c r="X4" s="3">
        <f t="shared" si="6"/>
        <v>9371</v>
      </c>
    </row>
    <row r="5" spans="1:24" s="5" customFormat="1" x14ac:dyDescent="0.25">
      <c r="A5" s="3" t="s">
        <v>103</v>
      </c>
      <c r="B5" s="18" t="s">
        <v>72</v>
      </c>
      <c r="C5" s="4" t="s">
        <v>81</v>
      </c>
      <c r="D5" s="15"/>
      <c r="E5" s="15"/>
      <c r="F5" s="15"/>
      <c r="G5" s="15"/>
      <c r="H5" s="15"/>
      <c r="I5" s="15"/>
      <c r="J5" s="16"/>
      <c r="K5" s="15"/>
      <c r="L5" s="4">
        <f t="shared" si="1"/>
        <v>-0.5</v>
      </c>
      <c r="M5" s="3">
        <v>28.5</v>
      </c>
      <c r="N5" s="26">
        <v>8800</v>
      </c>
      <c r="O5" s="26">
        <v>8800</v>
      </c>
      <c r="P5" s="3">
        <v>0</v>
      </c>
      <c r="Q5" s="3">
        <v>157</v>
      </c>
      <c r="R5" s="24">
        <f t="shared" si="2"/>
        <v>8957</v>
      </c>
      <c r="S5" s="24">
        <f t="shared" si="3"/>
        <v>1056</v>
      </c>
      <c r="T5" s="19">
        <f t="shared" si="4"/>
        <v>68</v>
      </c>
      <c r="U5" s="3">
        <v>0</v>
      </c>
      <c r="V5" s="3">
        <v>0</v>
      </c>
      <c r="W5" s="3">
        <f t="shared" si="5"/>
        <v>1124</v>
      </c>
      <c r="X5" s="3">
        <f t="shared" si="6"/>
        <v>7833</v>
      </c>
    </row>
    <row r="6" spans="1:24" ht="14.4" x14ac:dyDescent="0.3">
      <c r="A6" s="3" t="s">
        <v>103</v>
      </c>
      <c r="B6" s="18" t="s">
        <v>40</v>
      </c>
      <c r="C6" s="4" t="s">
        <v>82</v>
      </c>
      <c r="D6" s="15"/>
      <c r="E6" s="15"/>
      <c r="F6" s="15"/>
      <c r="G6" s="15"/>
      <c r="H6" s="15"/>
      <c r="I6" s="15"/>
      <c r="J6" s="16"/>
      <c r="K6" s="15"/>
      <c r="L6" s="4">
        <f t="shared" si="1"/>
        <v>6</v>
      </c>
      <c r="M6" s="3">
        <v>22</v>
      </c>
      <c r="N6" s="25">
        <v>7417</v>
      </c>
      <c r="O6" s="25">
        <v>7417</v>
      </c>
      <c r="P6" s="3">
        <v>0</v>
      </c>
      <c r="Q6" s="3">
        <v>0</v>
      </c>
      <c r="R6" s="24">
        <f t="shared" si="2"/>
        <v>7417</v>
      </c>
      <c r="S6" s="24">
        <f t="shared" si="3"/>
        <v>890</v>
      </c>
      <c r="T6" s="19">
        <f t="shared" si="4"/>
        <v>56</v>
      </c>
      <c r="U6" s="3">
        <v>0</v>
      </c>
      <c r="V6" s="3">
        <v>0</v>
      </c>
      <c r="W6" s="3">
        <f t="shared" si="5"/>
        <v>946</v>
      </c>
      <c r="X6" s="3">
        <f t="shared" si="6"/>
        <v>6471</v>
      </c>
    </row>
    <row r="7" spans="1:24" ht="14.4" x14ac:dyDescent="0.3">
      <c r="A7" s="3" t="s">
        <v>103</v>
      </c>
      <c r="B7" s="18" t="s">
        <v>27</v>
      </c>
      <c r="C7" s="4" t="s">
        <v>28</v>
      </c>
      <c r="D7" s="15"/>
      <c r="E7" s="15"/>
      <c r="F7" s="15"/>
      <c r="G7" s="15"/>
      <c r="H7" s="15"/>
      <c r="I7" s="15"/>
      <c r="J7" s="16"/>
      <c r="K7" s="15"/>
      <c r="L7" s="4">
        <f t="shared" si="1"/>
        <v>0.5</v>
      </c>
      <c r="M7" s="3">
        <v>27.5</v>
      </c>
      <c r="N7" s="25">
        <v>9429</v>
      </c>
      <c r="O7" s="25">
        <v>9429</v>
      </c>
      <c r="P7" s="3">
        <v>0</v>
      </c>
      <c r="Q7" s="3">
        <v>0</v>
      </c>
      <c r="R7" s="24">
        <f t="shared" si="2"/>
        <v>9429</v>
      </c>
      <c r="S7" s="24">
        <f t="shared" si="3"/>
        <v>1131</v>
      </c>
      <c r="T7" s="19">
        <f t="shared" si="4"/>
        <v>71</v>
      </c>
      <c r="U7" s="3">
        <v>0</v>
      </c>
      <c r="V7" s="3">
        <v>0</v>
      </c>
      <c r="W7" s="3">
        <f t="shared" si="5"/>
        <v>1202</v>
      </c>
      <c r="X7" s="3">
        <f t="shared" si="6"/>
        <v>8227</v>
      </c>
    </row>
    <row r="8" spans="1:24" x14ac:dyDescent="0.25">
      <c r="A8" s="3" t="s">
        <v>103</v>
      </c>
      <c r="B8" s="18" t="s">
        <v>67</v>
      </c>
      <c r="C8" s="4" t="s">
        <v>63</v>
      </c>
      <c r="D8" s="15"/>
      <c r="E8" s="15"/>
      <c r="F8" s="15"/>
      <c r="G8" s="15"/>
      <c r="H8" s="15"/>
      <c r="I8" s="15"/>
      <c r="J8" s="16"/>
      <c r="K8" s="15"/>
      <c r="L8" s="4">
        <f t="shared" si="1"/>
        <v>0</v>
      </c>
      <c r="M8" s="3">
        <v>28</v>
      </c>
      <c r="N8" s="3">
        <v>47000</v>
      </c>
      <c r="O8" s="3">
        <v>47000</v>
      </c>
      <c r="P8" s="3">
        <v>23500</v>
      </c>
      <c r="Q8" s="27">
        <v>17700</v>
      </c>
      <c r="R8" s="24">
        <f t="shared" si="2"/>
        <v>88200</v>
      </c>
      <c r="S8" s="24">
        <f t="shared" si="3"/>
        <v>1800</v>
      </c>
      <c r="T8" s="19">
        <v>0</v>
      </c>
      <c r="U8" s="3">
        <v>0</v>
      </c>
      <c r="V8" s="3">
        <v>0</v>
      </c>
      <c r="W8" s="3">
        <f t="shared" si="5"/>
        <v>1800</v>
      </c>
      <c r="X8" s="3">
        <f t="shared" si="6"/>
        <v>86400</v>
      </c>
    </row>
    <row r="9" spans="1:24" x14ac:dyDescent="0.25">
      <c r="A9" s="3" t="s">
        <v>103</v>
      </c>
      <c r="B9" s="18" t="s">
        <v>96</v>
      </c>
      <c r="C9" s="44" t="s">
        <v>83</v>
      </c>
      <c r="D9" s="15"/>
      <c r="E9" s="15"/>
      <c r="F9" s="15"/>
      <c r="G9" s="15"/>
      <c r="H9" s="15"/>
      <c r="I9" s="15"/>
      <c r="J9" s="16"/>
      <c r="K9" s="15"/>
      <c r="L9" s="4">
        <f t="shared" si="1"/>
        <v>0.875</v>
      </c>
      <c r="M9" s="3">
        <v>27.125</v>
      </c>
      <c r="N9" s="26">
        <v>7521</v>
      </c>
      <c r="O9" s="26">
        <v>7521</v>
      </c>
      <c r="P9" s="3">
        <v>0</v>
      </c>
      <c r="Q9" s="3">
        <v>35</v>
      </c>
      <c r="R9" s="24">
        <f t="shared" si="2"/>
        <v>7556</v>
      </c>
      <c r="S9" s="24">
        <f t="shared" si="3"/>
        <v>903</v>
      </c>
      <c r="T9" s="19">
        <f t="shared" si="4"/>
        <v>57</v>
      </c>
      <c r="U9" s="3">
        <v>0</v>
      </c>
      <c r="V9" s="3">
        <v>0</v>
      </c>
      <c r="W9" s="3">
        <f t="shared" si="5"/>
        <v>960</v>
      </c>
      <c r="X9" s="3">
        <f t="shared" si="6"/>
        <v>6596</v>
      </c>
    </row>
    <row r="10" spans="1:24" ht="14.4" x14ac:dyDescent="0.3">
      <c r="A10" s="3" t="s">
        <v>103</v>
      </c>
      <c r="B10" s="16" t="s">
        <v>97</v>
      </c>
      <c r="C10" s="22" t="s">
        <v>64</v>
      </c>
      <c r="D10" s="15"/>
      <c r="E10" s="15"/>
      <c r="F10" s="15"/>
      <c r="G10" s="15"/>
      <c r="H10" s="15"/>
      <c r="I10" s="15"/>
      <c r="J10" s="16"/>
      <c r="K10" s="15"/>
      <c r="L10" s="4">
        <f t="shared" si="1"/>
        <v>0</v>
      </c>
      <c r="M10" s="3">
        <v>28</v>
      </c>
      <c r="N10" s="25">
        <v>11250</v>
      </c>
      <c r="O10" s="25">
        <v>11250</v>
      </c>
      <c r="P10" s="3">
        <v>0</v>
      </c>
      <c r="Q10" s="3">
        <v>0</v>
      </c>
      <c r="R10" s="24">
        <f t="shared" si="2"/>
        <v>11250</v>
      </c>
      <c r="S10" s="24">
        <f t="shared" si="3"/>
        <v>1350</v>
      </c>
      <c r="T10" s="19">
        <f t="shared" si="4"/>
        <v>85</v>
      </c>
      <c r="U10" s="3">
        <v>0</v>
      </c>
      <c r="V10" s="3">
        <v>0</v>
      </c>
      <c r="W10" s="3">
        <f t="shared" si="5"/>
        <v>1435</v>
      </c>
      <c r="X10" s="3">
        <f t="shared" si="6"/>
        <v>9815</v>
      </c>
    </row>
    <row r="11" spans="1:24" ht="14.4" x14ac:dyDescent="0.3">
      <c r="A11" s="3" t="s">
        <v>103</v>
      </c>
      <c r="B11" s="18" t="s">
        <v>76</v>
      </c>
      <c r="C11" s="4" t="s">
        <v>75</v>
      </c>
      <c r="D11" s="15"/>
      <c r="E11" s="15"/>
      <c r="F11" s="15"/>
      <c r="G11" s="15"/>
      <c r="H11" s="15"/>
      <c r="I11" s="15"/>
      <c r="J11" s="16"/>
      <c r="K11" s="15"/>
      <c r="L11" s="4">
        <f t="shared" si="1"/>
        <v>0</v>
      </c>
      <c r="M11" s="3">
        <v>28</v>
      </c>
      <c r="N11" s="25">
        <v>10400</v>
      </c>
      <c r="O11" s="25">
        <v>10400</v>
      </c>
      <c r="P11" s="3">
        <v>0</v>
      </c>
      <c r="Q11" s="3">
        <v>0</v>
      </c>
      <c r="R11" s="24">
        <f t="shared" si="2"/>
        <v>10400</v>
      </c>
      <c r="S11" s="24">
        <f t="shared" si="3"/>
        <v>1248</v>
      </c>
      <c r="T11" s="19">
        <f t="shared" si="4"/>
        <v>78</v>
      </c>
      <c r="U11" s="3">
        <v>0</v>
      </c>
      <c r="V11" s="3">
        <v>0</v>
      </c>
      <c r="W11" s="3">
        <f t="shared" si="5"/>
        <v>1326</v>
      </c>
      <c r="X11" s="3">
        <f t="shared" si="6"/>
        <v>9074</v>
      </c>
    </row>
    <row r="12" spans="1:24" x14ac:dyDescent="0.25">
      <c r="A12" s="3" t="s">
        <v>103</v>
      </c>
      <c r="B12" s="18" t="s">
        <v>98</v>
      </c>
      <c r="C12" s="44" t="s">
        <v>84</v>
      </c>
      <c r="D12" s="15"/>
      <c r="E12" s="15"/>
      <c r="F12" s="15"/>
      <c r="G12" s="15"/>
      <c r="H12" s="15"/>
      <c r="I12" s="15"/>
      <c r="J12" s="16"/>
      <c r="K12" s="15"/>
      <c r="L12" s="4">
        <f t="shared" si="1"/>
        <v>12</v>
      </c>
      <c r="M12" s="3">
        <v>16</v>
      </c>
      <c r="N12" s="26">
        <v>6443</v>
      </c>
      <c r="O12" s="26">
        <v>6443</v>
      </c>
      <c r="P12" s="3">
        <v>0</v>
      </c>
      <c r="Q12" s="3">
        <v>0</v>
      </c>
      <c r="R12" s="24">
        <f t="shared" si="2"/>
        <v>6443</v>
      </c>
      <c r="S12" s="24">
        <f t="shared" si="3"/>
        <v>773</v>
      </c>
      <c r="T12" s="19">
        <f t="shared" si="4"/>
        <v>49</v>
      </c>
      <c r="U12" s="3">
        <v>0</v>
      </c>
      <c r="V12" s="3">
        <v>0</v>
      </c>
      <c r="W12" s="3">
        <f t="shared" si="5"/>
        <v>822</v>
      </c>
      <c r="X12" s="3">
        <f t="shared" si="6"/>
        <v>5621</v>
      </c>
    </row>
    <row r="13" spans="1:24" ht="14.4" x14ac:dyDescent="0.3">
      <c r="A13" s="3" t="s">
        <v>103</v>
      </c>
      <c r="B13" s="18" t="s">
        <v>29</v>
      </c>
      <c r="C13" s="44" t="s">
        <v>30</v>
      </c>
      <c r="D13" s="15"/>
      <c r="E13" s="15"/>
      <c r="F13" s="15"/>
      <c r="G13" s="15"/>
      <c r="H13" s="15"/>
      <c r="I13" s="15"/>
      <c r="J13" s="16"/>
      <c r="K13" s="15"/>
      <c r="L13" s="4">
        <f t="shared" si="1"/>
        <v>0</v>
      </c>
      <c r="M13" s="3">
        <v>28</v>
      </c>
      <c r="N13" s="25">
        <v>11500</v>
      </c>
      <c r="O13" s="25">
        <v>11500</v>
      </c>
      <c r="P13" s="3">
        <v>3594</v>
      </c>
      <c r="Q13" s="3">
        <v>0</v>
      </c>
      <c r="R13" s="24">
        <f t="shared" si="2"/>
        <v>15094</v>
      </c>
      <c r="S13" s="24">
        <f t="shared" si="3"/>
        <v>1380</v>
      </c>
      <c r="T13" s="19">
        <f t="shared" si="4"/>
        <v>114</v>
      </c>
      <c r="U13" s="3">
        <v>0</v>
      </c>
      <c r="V13" s="3">
        <v>0</v>
      </c>
      <c r="W13" s="3">
        <f t="shared" si="5"/>
        <v>1494</v>
      </c>
      <c r="X13" s="3">
        <f t="shared" si="6"/>
        <v>13600</v>
      </c>
    </row>
    <row r="14" spans="1:24" ht="14.4" x14ac:dyDescent="0.3">
      <c r="A14" s="3" t="s">
        <v>103</v>
      </c>
      <c r="B14" s="16" t="s">
        <v>31</v>
      </c>
      <c r="C14" s="45" t="s">
        <v>85</v>
      </c>
      <c r="D14" s="15"/>
      <c r="E14" s="15"/>
      <c r="F14" s="15"/>
      <c r="G14" s="15"/>
      <c r="H14" s="15"/>
      <c r="I14" s="15"/>
      <c r="J14" s="16"/>
      <c r="K14" s="15"/>
      <c r="L14" s="4">
        <f t="shared" si="1"/>
        <v>0</v>
      </c>
      <c r="M14" s="3">
        <v>28</v>
      </c>
      <c r="N14" s="25">
        <v>10500</v>
      </c>
      <c r="O14" s="25">
        <v>10500</v>
      </c>
      <c r="P14" s="3">
        <v>2580</v>
      </c>
      <c r="Q14" s="3">
        <v>0</v>
      </c>
      <c r="R14" s="24">
        <f t="shared" si="2"/>
        <v>13080</v>
      </c>
      <c r="S14" s="24">
        <f t="shared" si="3"/>
        <v>1260</v>
      </c>
      <c r="T14" s="19">
        <f t="shared" si="4"/>
        <v>99</v>
      </c>
      <c r="U14" s="3">
        <v>0</v>
      </c>
      <c r="V14" s="3">
        <v>0</v>
      </c>
      <c r="W14" s="3">
        <f t="shared" si="5"/>
        <v>1359</v>
      </c>
      <c r="X14" s="3">
        <f t="shared" si="6"/>
        <v>11721</v>
      </c>
    </row>
    <row r="15" spans="1:24" ht="14.4" x14ac:dyDescent="0.3">
      <c r="A15" s="3" t="s">
        <v>103</v>
      </c>
      <c r="B15" s="18" t="s">
        <v>32</v>
      </c>
      <c r="C15" s="44" t="s">
        <v>86</v>
      </c>
      <c r="D15" s="15"/>
      <c r="E15" s="15"/>
      <c r="F15" s="15"/>
      <c r="G15" s="15"/>
      <c r="H15" s="15"/>
      <c r="I15" s="15"/>
      <c r="J15" s="16"/>
      <c r="K15" s="15"/>
      <c r="L15" s="4">
        <f t="shared" si="1"/>
        <v>0</v>
      </c>
      <c r="M15" s="3">
        <v>28</v>
      </c>
      <c r="N15" s="25">
        <v>11750</v>
      </c>
      <c r="O15" s="25">
        <v>11750</v>
      </c>
      <c r="P15" s="3">
        <v>0</v>
      </c>
      <c r="Q15" s="3">
        <v>0</v>
      </c>
      <c r="R15" s="24">
        <f t="shared" si="2"/>
        <v>11750</v>
      </c>
      <c r="S15" s="24">
        <f t="shared" si="3"/>
        <v>1410</v>
      </c>
      <c r="T15" s="19">
        <f t="shared" si="4"/>
        <v>89</v>
      </c>
      <c r="U15" s="3">
        <v>0</v>
      </c>
      <c r="V15" s="3">
        <v>0</v>
      </c>
      <c r="W15" s="3">
        <f t="shared" si="5"/>
        <v>1499</v>
      </c>
      <c r="X15" s="3">
        <f t="shared" si="6"/>
        <v>10251</v>
      </c>
    </row>
    <row r="16" spans="1:24" x14ac:dyDescent="0.25">
      <c r="A16" s="3" t="s">
        <v>103</v>
      </c>
      <c r="B16" s="18" t="s">
        <v>99</v>
      </c>
      <c r="C16" s="44" t="s">
        <v>87</v>
      </c>
      <c r="D16" s="15"/>
      <c r="E16" s="15"/>
      <c r="F16" s="15"/>
      <c r="G16" s="15"/>
      <c r="H16" s="15"/>
      <c r="I16" s="15"/>
      <c r="J16" s="16"/>
      <c r="K16" s="15"/>
      <c r="L16" s="4">
        <f t="shared" si="1"/>
        <v>0</v>
      </c>
      <c r="M16" s="3">
        <v>28</v>
      </c>
      <c r="N16" s="26">
        <v>11275</v>
      </c>
      <c r="O16" s="26">
        <v>11275</v>
      </c>
      <c r="P16" s="3">
        <v>0</v>
      </c>
      <c r="Q16" s="3">
        <v>0</v>
      </c>
      <c r="R16" s="24">
        <f t="shared" si="2"/>
        <v>11275</v>
      </c>
      <c r="S16" s="24">
        <f t="shared" si="3"/>
        <v>1353</v>
      </c>
      <c r="T16" s="19">
        <f t="shared" si="4"/>
        <v>85</v>
      </c>
      <c r="U16" s="3">
        <v>0</v>
      </c>
      <c r="V16" s="3">
        <v>0</v>
      </c>
      <c r="W16" s="3">
        <f t="shared" si="5"/>
        <v>1438</v>
      </c>
      <c r="X16" s="3">
        <f t="shared" si="6"/>
        <v>9837</v>
      </c>
    </row>
    <row r="17" spans="1:24" ht="14.4" x14ac:dyDescent="0.3">
      <c r="A17" s="3" t="s">
        <v>103</v>
      </c>
      <c r="B17" s="18" t="s">
        <v>41</v>
      </c>
      <c r="C17" s="44" t="s">
        <v>42</v>
      </c>
      <c r="D17" s="15"/>
      <c r="E17" s="15"/>
      <c r="F17" s="15"/>
      <c r="G17" s="15"/>
      <c r="H17" s="15"/>
      <c r="I17" s="15"/>
      <c r="J17" s="16"/>
      <c r="K17" s="15"/>
      <c r="L17" s="4">
        <f t="shared" si="1"/>
        <v>0</v>
      </c>
      <c r="M17" s="3">
        <v>28</v>
      </c>
      <c r="N17" s="25">
        <v>12000</v>
      </c>
      <c r="O17" s="25">
        <v>12000</v>
      </c>
      <c r="P17" s="3">
        <v>6000</v>
      </c>
      <c r="Q17" s="3">
        <v>1870</v>
      </c>
      <c r="R17" s="24">
        <f t="shared" si="2"/>
        <v>19870</v>
      </c>
      <c r="S17" s="24">
        <f t="shared" si="3"/>
        <v>1440</v>
      </c>
      <c r="T17" s="19">
        <f t="shared" si="4"/>
        <v>150</v>
      </c>
      <c r="U17" s="3">
        <v>0</v>
      </c>
      <c r="V17" s="3">
        <v>0</v>
      </c>
      <c r="W17" s="3">
        <f t="shared" si="5"/>
        <v>1590</v>
      </c>
      <c r="X17" s="3">
        <f t="shared" si="6"/>
        <v>18280</v>
      </c>
    </row>
    <row r="18" spans="1:24" x14ac:dyDescent="0.25">
      <c r="A18" s="3" t="s">
        <v>103</v>
      </c>
      <c r="B18" s="18" t="s">
        <v>100</v>
      </c>
      <c r="C18" s="44" t="s">
        <v>88</v>
      </c>
      <c r="D18" s="15"/>
      <c r="E18" s="15"/>
      <c r="F18" s="15"/>
      <c r="G18" s="15"/>
      <c r="H18" s="15"/>
      <c r="I18" s="15"/>
      <c r="J18" s="16"/>
      <c r="K18" s="15"/>
      <c r="L18" s="4">
        <f t="shared" si="1"/>
        <v>22</v>
      </c>
      <c r="M18" s="3">
        <v>6</v>
      </c>
      <c r="N18" s="26">
        <v>2416</v>
      </c>
      <c r="O18" s="26">
        <v>2416</v>
      </c>
      <c r="P18" s="3">
        <v>0</v>
      </c>
      <c r="Q18" s="3">
        <v>0</v>
      </c>
      <c r="R18" s="24">
        <f t="shared" si="2"/>
        <v>2416</v>
      </c>
      <c r="S18" s="24">
        <f t="shared" si="3"/>
        <v>290</v>
      </c>
      <c r="T18" s="19">
        <f t="shared" si="4"/>
        <v>19</v>
      </c>
      <c r="U18" s="3">
        <v>0</v>
      </c>
      <c r="V18" s="3">
        <v>0</v>
      </c>
      <c r="W18" s="3">
        <f t="shared" si="5"/>
        <v>309</v>
      </c>
      <c r="X18" s="3">
        <f t="shared" si="6"/>
        <v>2107</v>
      </c>
    </row>
    <row r="19" spans="1:24" ht="14.4" x14ac:dyDescent="0.3">
      <c r="A19" s="3" t="s">
        <v>103</v>
      </c>
      <c r="B19" s="18" t="s">
        <v>70</v>
      </c>
      <c r="C19" s="4" t="s">
        <v>89</v>
      </c>
      <c r="D19" s="15"/>
      <c r="E19" s="15"/>
      <c r="F19" s="15"/>
      <c r="G19" s="15"/>
      <c r="H19" s="15"/>
      <c r="I19" s="15"/>
      <c r="J19" s="16"/>
      <c r="K19" s="15"/>
      <c r="L19" s="4">
        <f t="shared" si="1"/>
        <v>1.3125</v>
      </c>
      <c r="M19" s="3">
        <v>26.6875</v>
      </c>
      <c r="N19" s="25">
        <v>8234</v>
      </c>
      <c r="O19" s="25">
        <v>8234</v>
      </c>
      <c r="P19" s="3">
        <v>0</v>
      </c>
      <c r="Q19" s="3">
        <v>58</v>
      </c>
      <c r="R19" s="24">
        <f t="shared" si="2"/>
        <v>8292</v>
      </c>
      <c r="S19" s="24">
        <f t="shared" si="3"/>
        <v>988</v>
      </c>
      <c r="T19" s="19">
        <f t="shared" si="4"/>
        <v>63</v>
      </c>
      <c r="U19" s="3">
        <v>0</v>
      </c>
      <c r="V19" s="3">
        <v>0</v>
      </c>
      <c r="W19" s="3">
        <f t="shared" si="5"/>
        <v>1051</v>
      </c>
      <c r="X19" s="3">
        <f t="shared" si="6"/>
        <v>7241</v>
      </c>
    </row>
    <row r="20" spans="1:24" ht="14.4" x14ac:dyDescent="0.3">
      <c r="A20" s="3" t="s">
        <v>103</v>
      </c>
      <c r="B20" s="18" t="s">
        <v>73</v>
      </c>
      <c r="C20" s="4" t="s">
        <v>74</v>
      </c>
      <c r="D20" s="15"/>
      <c r="E20" s="15"/>
      <c r="F20" s="15"/>
      <c r="G20" s="15"/>
      <c r="H20" s="15"/>
      <c r="I20" s="15"/>
      <c r="J20" s="16"/>
      <c r="K20" s="15"/>
      <c r="L20" s="4">
        <f t="shared" si="1"/>
        <v>0</v>
      </c>
      <c r="M20" s="3">
        <v>28</v>
      </c>
      <c r="N20" s="25">
        <v>11250</v>
      </c>
      <c r="O20" s="25">
        <v>11250</v>
      </c>
      <c r="P20" s="3">
        <v>0</v>
      </c>
      <c r="Q20" s="3">
        <v>0</v>
      </c>
      <c r="R20" s="24">
        <f t="shared" si="2"/>
        <v>11250</v>
      </c>
      <c r="S20" s="24">
        <f t="shared" si="3"/>
        <v>1350</v>
      </c>
      <c r="T20" s="19">
        <f t="shared" si="4"/>
        <v>85</v>
      </c>
      <c r="U20" s="3">
        <v>0</v>
      </c>
      <c r="V20" s="3">
        <v>0</v>
      </c>
      <c r="W20" s="3">
        <f t="shared" si="5"/>
        <v>1435</v>
      </c>
      <c r="X20" s="3">
        <f t="shared" si="6"/>
        <v>9815</v>
      </c>
    </row>
    <row r="21" spans="1:24" ht="14.4" x14ac:dyDescent="0.3">
      <c r="A21" s="3" t="s">
        <v>103</v>
      </c>
      <c r="B21" s="18" t="s">
        <v>43</v>
      </c>
      <c r="C21" s="4" t="s">
        <v>62</v>
      </c>
      <c r="D21" s="15"/>
      <c r="E21" s="15"/>
      <c r="F21" s="15"/>
      <c r="G21" s="15"/>
      <c r="H21" s="15"/>
      <c r="I21" s="15"/>
      <c r="J21" s="16"/>
      <c r="K21" s="15"/>
      <c r="L21" s="4">
        <f t="shared" si="1"/>
        <v>22</v>
      </c>
      <c r="M21" s="3">
        <v>6</v>
      </c>
      <c r="N21" s="25">
        <v>2250</v>
      </c>
      <c r="O21" s="25">
        <v>2250</v>
      </c>
      <c r="P21" s="3">
        <v>938</v>
      </c>
      <c r="Q21" s="3">
        <v>0</v>
      </c>
      <c r="R21" s="24">
        <f t="shared" si="2"/>
        <v>3188</v>
      </c>
      <c r="S21" s="24">
        <f t="shared" si="3"/>
        <v>270</v>
      </c>
      <c r="T21" s="19">
        <f t="shared" si="4"/>
        <v>24</v>
      </c>
      <c r="U21" s="3">
        <v>0</v>
      </c>
      <c r="V21" s="3">
        <v>0</v>
      </c>
      <c r="W21" s="3">
        <f t="shared" si="5"/>
        <v>294</v>
      </c>
      <c r="X21" s="3">
        <f t="shared" si="6"/>
        <v>2894</v>
      </c>
    </row>
    <row r="22" spans="1:24" x14ac:dyDescent="0.25">
      <c r="A22" s="3" t="s">
        <v>103</v>
      </c>
      <c r="B22" s="18" t="s">
        <v>44</v>
      </c>
      <c r="C22" s="4" t="s">
        <v>45</v>
      </c>
      <c r="D22" s="15"/>
      <c r="E22" s="15"/>
      <c r="F22" s="15"/>
      <c r="G22" s="15"/>
      <c r="H22" s="15"/>
      <c r="I22" s="15"/>
      <c r="J22" s="16"/>
      <c r="K22" s="15"/>
      <c r="L22" s="4">
        <f t="shared" si="1"/>
        <v>0</v>
      </c>
      <c r="M22" s="3">
        <v>28</v>
      </c>
      <c r="N22" s="3">
        <v>10500</v>
      </c>
      <c r="O22" s="3">
        <v>10500</v>
      </c>
      <c r="P22" s="3">
        <v>6369</v>
      </c>
      <c r="Q22" s="3">
        <v>0</v>
      </c>
      <c r="R22" s="24">
        <f t="shared" si="2"/>
        <v>16869</v>
      </c>
      <c r="S22" s="24">
        <f t="shared" si="3"/>
        <v>1260</v>
      </c>
      <c r="T22" s="19">
        <f t="shared" si="4"/>
        <v>127</v>
      </c>
      <c r="U22" s="3">
        <v>0</v>
      </c>
      <c r="V22" s="3">
        <v>0</v>
      </c>
      <c r="W22" s="3">
        <f t="shared" si="5"/>
        <v>1387</v>
      </c>
      <c r="X22" s="3">
        <f t="shared" si="6"/>
        <v>15482</v>
      </c>
    </row>
    <row r="23" spans="1:24" ht="14.4" x14ac:dyDescent="0.3">
      <c r="A23" s="3" t="s">
        <v>103</v>
      </c>
      <c r="B23" s="18" t="s">
        <v>35</v>
      </c>
      <c r="C23" s="4" t="s">
        <v>90</v>
      </c>
      <c r="D23" s="15"/>
      <c r="E23" s="15"/>
      <c r="F23" s="15"/>
      <c r="G23" s="15"/>
      <c r="H23" s="15"/>
      <c r="I23" s="15"/>
      <c r="J23" s="16"/>
      <c r="K23" s="15"/>
      <c r="L23" s="4">
        <f t="shared" si="1"/>
        <v>0</v>
      </c>
      <c r="M23" s="3">
        <v>28</v>
      </c>
      <c r="N23" s="25">
        <v>10000</v>
      </c>
      <c r="O23" s="25">
        <v>10000</v>
      </c>
      <c r="P23" s="3">
        <v>4867</v>
      </c>
      <c r="Q23" s="3">
        <v>0</v>
      </c>
      <c r="R23" s="24">
        <f t="shared" si="2"/>
        <v>14867</v>
      </c>
      <c r="S23" s="24">
        <f t="shared" si="3"/>
        <v>1200</v>
      </c>
      <c r="T23" s="19">
        <f t="shared" si="4"/>
        <v>112</v>
      </c>
      <c r="U23" s="3">
        <v>0</v>
      </c>
      <c r="V23" s="3">
        <v>0</v>
      </c>
      <c r="W23" s="3">
        <f t="shared" si="5"/>
        <v>1312</v>
      </c>
      <c r="X23" s="3">
        <f t="shared" si="6"/>
        <v>13555</v>
      </c>
    </row>
    <row r="24" spans="1:24" ht="14.4" x14ac:dyDescent="0.3">
      <c r="A24" s="3" t="s">
        <v>103</v>
      </c>
      <c r="B24" s="18" t="s">
        <v>33</v>
      </c>
      <c r="C24" s="4" t="s">
        <v>34</v>
      </c>
      <c r="D24" s="15"/>
      <c r="E24" s="15"/>
      <c r="F24" s="15"/>
      <c r="G24" s="15"/>
      <c r="H24" s="15"/>
      <c r="I24" s="15"/>
      <c r="J24" s="16"/>
      <c r="K24" s="15"/>
      <c r="L24" s="4">
        <f t="shared" si="1"/>
        <v>0</v>
      </c>
      <c r="M24" s="3">
        <v>28</v>
      </c>
      <c r="N24" s="25">
        <v>12000</v>
      </c>
      <c r="O24" s="25">
        <v>12000</v>
      </c>
      <c r="P24" s="3">
        <v>6000</v>
      </c>
      <c r="Q24" s="3">
        <v>1200</v>
      </c>
      <c r="R24" s="24">
        <f t="shared" si="2"/>
        <v>19200</v>
      </c>
      <c r="S24" s="24">
        <f t="shared" si="3"/>
        <v>1440</v>
      </c>
      <c r="T24" s="19">
        <f t="shared" si="4"/>
        <v>144</v>
      </c>
      <c r="U24" s="3">
        <v>0</v>
      </c>
      <c r="V24" s="3">
        <v>0</v>
      </c>
      <c r="W24" s="3">
        <f t="shared" si="5"/>
        <v>1584</v>
      </c>
      <c r="X24" s="3">
        <f t="shared" si="6"/>
        <v>17616</v>
      </c>
    </row>
    <row r="25" spans="1:24" x14ac:dyDescent="0.25">
      <c r="A25" s="3" t="s">
        <v>103</v>
      </c>
      <c r="B25" s="18" t="s">
        <v>69</v>
      </c>
      <c r="C25" s="4" t="s">
        <v>65</v>
      </c>
      <c r="D25" s="15"/>
      <c r="E25" s="15"/>
      <c r="F25" s="15"/>
      <c r="G25" s="15"/>
      <c r="H25" s="15"/>
      <c r="I25" s="15"/>
      <c r="J25" s="16"/>
      <c r="K25" s="15"/>
      <c r="L25" s="4">
        <f t="shared" si="1"/>
        <v>0</v>
      </c>
      <c r="M25" s="3">
        <v>28</v>
      </c>
      <c r="N25" s="3">
        <v>47000</v>
      </c>
      <c r="O25" s="3">
        <v>47000</v>
      </c>
      <c r="P25" s="3">
        <v>23500</v>
      </c>
      <c r="Q25" s="27">
        <v>17700</v>
      </c>
      <c r="R25" s="24">
        <f t="shared" si="2"/>
        <v>88200</v>
      </c>
      <c r="S25" s="24">
        <f t="shared" si="3"/>
        <v>1800</v>
      </c>
      <c r="T25" s="19">
        <v>0</v>
      </c>
      <c r="U25" s="3">
        <v>6430</v>
      </c>
      <c r="V25" s="3">
        <v>0</v>
      </c>
      <c r="W25" s="3">
        <f t="shared" si="5"/>
        <v>8230</v>
      </c>
      <c r="X25" s="3">
        <f t="shared" si="6"/>
        <v>79970</v>
      </c>
    </row>
    <row r="26" spans="1:24" x14ac:dyDescent="0.25">
      <c r="A26" s="3" t="s">
        <v>103</v>
      </c>
      <c r="B26" s="18" t="s">
        <v>68</v>
      </c>
      <c r="C26" s="4" t="s">
        <v>91</v>
      </c>
      <c r="D26" s="15"/>
      <c r="E26" s="15"/>
      <c r="F26" s="15"/>
      <c r="G26" s="15"/>
      <c r="H26" s="15"/>
      <c r="I26" s="15"/>
      <c r="J26" s="16"/>
      <c r="K26" s="15"/>
      <c r="L26" s="4">
        <f t="shared" si="1"/>
        <v>3.375</v>
      </c>
      <c r="M26" s="3">
        <v>24.625</v>
      </c>
      <c r="N26" s="26">
        <v>8138</v>
      </c>
      <c r="O26" s="26">
        <v>8138</v>
      </c>
      <c r="P26" s="3">
        <v>0</v>
      </c>
      <c r="Q26" s="3">
        <v>42</v>
      </c>
      <c r="R26" s="24">
        <f t="shared" si="2"/>
        <v>8180</v>
      </c>
      <c r="S26" s="24">
        <f t="shared" si="3"/>
        <v>977</v>
      </c>
      <c r="T26" s="19">
        <f t="shared" si="4"/>
        <v>62</v>
      </c>
      <c r="U26" s="3">
        <v>0</v>
      </c>
      <c r="V26" s="3">
        <v>0</v>
      </c>
      <c r="W26" s="3">
        <f t="shared" si="5"/>
        <v>1039</v>
      </c>
      <c r="X26" s="3">
        <f t="shared" si="6"/>
        <v>7141</v>
      </c>
    </row>
    <row r="27" spans="1:24" x14ac:dyDescent="0.25">
      <c r="A27" s="3" t="s">
        <v>103</v>
      </c>
      <c r="B27" s="18" t="s">
        <v>36</v>
      </c>
      <c r="C27" s="4" t="s">
        <v>37</v>
      </c>
      <c r="D27" s="15"/>
      <c r="E27" s="15"/>
      <c r="F27" s="15"/>
      <c r="G27" s="15"/>
      <c r="H27" s="15"/>
      <c r="I27" s="15"/>
      <c r="J27" s="16"/>
      <c r="K27" s="15"/>
      <c r="L27" s="4">
        <f t="shared" si="1"/>
        <v>0</v>
      </c>
      <c r="M27" s="3">
        <v>28</v>
      </c>
      <c r="N27" s="3">
        <v>12000</v>
      </c>
      <c r="O27" s="3">
        <v>12000</v>
      </c>
      <c r="P27" s="3">
        <v>6134</v>
      </c>
      <c r="Q27" s="3">
        <v>0</v>
      </c>
      <c r="R27" s="24">
        <f t="shared" si="2"/>
        <v>18134</v>
      </c>
      <c r="S27" s="24">
        <f t="shared" si="3"/>
        <v>1440</v>
      </c>
      <c r="T27" s="19">
        <f t="shared" si="4"/>
        <v>137</v>
      </c>
      <c r="U27" s="3">
        <v>0</v>
      </c>
      <c r="V27" s="3">
        <v>0</v>
      </c>
      <c r="W27" s="3">
        <f t="shared" si="5"/>
        <v>1577</v>
      </c>
      <c r="X27" s="3">
        <f t="shared" si="6"/>
        <v>16557</v>
      </c>
    </row>
    <row r="28" spans="1:24" x14ac:dyDescent="0.25">
      <c r="A28" s="3" t="s">
        <v>103</v>
      </c>
      <c r="B28" s="18" t="s">
        <v>101</v>
      </c>
      <c r="C28" s="28" t="s">
        <v>92</v>
      </c>
      <c r="D28" s="15"/>
      <c r="E28" s="15"/>
      <c r="F28" s="15"/>
      <c r="G28" s="15"/>
      <c r="H28" s="15"/>
      <c r="I28" s="15"/>
      <c r="J28" s="16"/>
      <c r="K28" s="15"/>
      <c r="L28" s="4">
        <f t="shared" si="1"/>
        <v>-6.25E-2</v>
      </c>
      <c r="M28" s="3">
        <v>28.0625</v>
      </c>
      <c r="N28" s="26">
        <v>8000</v>
      </c>
      <c r="O28" s="26">
        <v>8000</v>
      </c>
      <c r="P28" s="3">
        <v>0</v>
      </c>
      <c r="Q28" s="3">
        <v>18</v>
      </c>
      <c r="R28" s="24">
        <f t="shared" si="2"/>
        <v>8018</v>
      </c>
      <c r="S28" s="24">
        <f t="shared" si="3"/>
        <v>960</v>
      </c>
      <c r="T28" s="19">
        <f t="shared" si="4"/>
        <v>61</v>
      </c>
      <c r="U28" s="3">
        <v>0</v>
      </c>
      <c r="V28" s="3">
        <v>0</v>
      </c>
      <c r="W28" s="3">
        <f t="shared" si="5"/>
        <v>1021</v>
      </c>
      <c r="X28" s="3">
        <f t="shared" si="6"/>
        <v>6997</v>
      </c>
    </row>
    <row r="29" spans="1:24" ht="14.4" x14ac:dyDescent="0.3">
      <c r="A29" s="3" t="s">
        <v>103</v>
      </c>
      <c r="B29" s="18" t="s">
        <v>46</v>
      </c>
      <c r="C29" s="4" t="s">
        <v>93</v>
      </c>
      <c r="D29" s="15"/>
      <c r="E29" s="15"/>
      <c r="F29" s="15"/>
      <c r="G29" s="15"/>
      <c r="H29" s="15"/>
      <c r="I29" s="15"/>
      <c r="J29" s="16"/>
      <c r="K29" s="15"/>
      <c r="L29" s="4">
        <f t="shared" si="1"/>
        <v>7</v>
      </c>
      <c r="M29" s="23">
        <v>21</v>
      </c>
      <c r="N29" s="25">
        <v>7020</v>
      </c>
      <c r="O29" s="25">
        <v>7020</v>
      </c>
      <c r="P29" s="3">
        <v>0</v>
      </c>
      <c r="Q29" s="3">
        <v>0</v>
      </c>
      <c r="R29" s="24">
        <f t="shared" si="2"/>
        <v>7020</v>
      </c>
      <c r="S29" s="24">
        <f t="shared" si="3"/>
        <v>842</v>
      </c>
      <c r="T29" s="19">
        <f t="shared" si="4"/>
        <v>53</v>
      </c>
      <c r="U29" s="3">
        <v>0</v>
      </c>
      <c r="V29" s="3">
        <v>0</v>
      </c>
      <c r="W29" s="3">
        <f t="shared" si="5"/>
        <v>895</v>
      </c>
      <c r="X29" s="3">
        <f t="shared" si="6"/>
        <v>6125</v>
      </c>
    </row>
    <row r="30" spans="1:24" x14ac:dyDescent="0.25">
      <c r="A30" s="3" t="s">
        <v>103</v>
      </c>
      <c r="B30" s="18" t="s">
        <v>38</v>
      </c>
      <c r="C30" s="4" t="s">
        <v>39</v>
      </c>
      <c r="D30" s="15"/>
      <c r="E30" s="15"/>
      <c r="F30" s="15"/>
      <c r="G30" s="15"/>
      <c r="H30" s="15"/>
      <c r="I30" s="15"/>
      <c r="J30" s="16"/>
      <c r="K30" s="15"/>
      <c r="L30" s="4">
        <f t="shared" si="1"/>
        <v>-1.5</v>
      </c>
      <c r="M30" s="3">
        <v>29.5</v>
      </c>
      <c r="N30" s="3">
        <v>11786</v>
      </c>
      <c r="O30" s="3">
        <v>11786</v>
      </c>
      <c r="P30" s="3">
        <v>4115</v>
      </c>
      <c r="Q30" s="3">
        <v>1156</v>
      </c>
      <c r="R30" s="24">
        <f t="shared" si="2"/>
        <v>17057</v>
      </c>
      <c r="S30" s="24">
        <f t="shared" si="3"/>
        <v>1414</v>
      </c>
      <c r="T30" s="19">
        <f t="shared" si="4"/>
        <v>128</v>
      </c>
      <c r="U30" s="3">
        <v>0</v>
      </c>
      <c r="V30" s="3">
        <v>0</v>
      </c>
      <c r="W30" s="3">
        <f t="shared" si="5"/>
        <v>1542</v>
      </c>
      <c r="X30" s="3">
        <f t="shared" si="6"/>
        <v>15515</v>
      </c>
    </row>
    <row r="31" spans="1:24" x14ac:dyDescent="0.25">
      <c r="A31" s="3" t="s">
        <v>103</v>
      </c>
      <c r="B31" s="18" t="s">
        <v>71</v>
      </c>
      <c r="C31" s="4" t="s">
        <v>66</v>
      </c>
      <c r="D31" s="15"/>
      <c r="E31" s="15"/>
      <c r="F31" s="15"/>
      <c r="G31" s="15"/>
      <c r="H31" s="15"/>
      <c r="I31" s="15"/>
      <c r="J31" s="16"/>
      <c r="K31" s="15"/>
      <c r="L31" s="4">
        <f t="shared" si="1"/>
        <v>0</v>
      </c>
      <c r="M31" s="3">
        <v>28</v>
      </c>
      <c r="N31" s="3">
        <v>47000</v>
      </c>
      <c r="O31" s="3">
        <v>47000</v>
      </c>
      <c r="P31" s="3">
        <v>23500</v>
      </c>
      <c r="Q31" s="27">
        <v>17700</v>
      </c>
      <c r="R31" s="24">
        <f t="shared" si="2"/>
        <v>88200</v>
      </c>
      <c r="S31" s="24">
        <f t="shared" si="3"/>
        <v>1800</v>
      </c>
      <c r="T31" s="19">
        <v>0</v>
      </c>
      <c r="U31" s="3">
        <v>2961</v>
      </c>
      <c r="V31" s="3">
        <v>0</v>
      </c>
      <c r="W31" s="3">
        <f t="shared" si="5"/>
        <v>4761</v>
      </c>
      <c r="X31" s="3">
        <f t="shared" si="6"/>
        <v>83439</v>
      </c>
    </row>
    <row r="32" spans="1:24" x14ac:dyDescent="0.25">
      <c r="A32" s="3" t="s">
        <v>103</v>
      </c>
      <c r="B32" s="18" t="s">
        <v>102</v>
      </c>
      <c r="C32" s="28" t="s">
        <v>94</v>
      </c>
      <c r="D32" s="15"/>
      <c r="E32" s="15"/>
      <c r="F32" s="15"/>
      <c r="G32" s="15"/>
      <c r="H32" s="15"/>
      <c r="I32" s="15"/>
      <c r="J32" s="16"/>
      <c r="K32" s="15"/>
      <c r="L32" s="4">
        <f t="shared" si="1"/>
        <v>5</v>
      </c>
      <c r="M32" s="3">
        <v>23</v>
      </c>
      <c r="N32" s="26">
        <v>9262</v>
      </c>
      <c r="O32" s="26">
        <v>9262</v>
      </c>
      <c r="P32" s="3">
        <v>0</v>
      </c>
      <c r="Q32" s="3">
        <v>0</v>
      </c>
      <c r="R32" s="24">
        <f t="shared" si="2"/>
        <v>9262</v>
      </c>
      <c r="S32" s="24">
        <f t="shared" si="3"/>
        <v>1111</v>
      </c>
      <c r="T32" s="19">
        <f t="shared" si="4"/>
        <v>70</v>
      </c>
      <c r="U32" s="3">
        <v>0</v>
      </c>
      <c r="V32" s="3">
        <v>0</v>
      </c>
      <c r="W32" s="3">
        <f t="shared" si="5"/>
        <v>1181</v>
      </c>
      <c r="X32" s="3">
        <f t="shared" si="6"/>
        <v>8081</v>
      </c>
    </row>
  </sheetData>
  <autoFilter ref="A1:X32" xr:uid="{00000000-0001-0000-0000-000000000000}">
    <sortState xmlns:xlrd2="http://schemas.microsoft.com/office/spreadsheetml/2017/richdata2" ref="A2:X29">
      <sortCondition ref="C1"/>
    </sortState>
  </autoFilter>
  <sortState xmlns:xlrd2="http://schemas.microsoft.com/office/spreadsheetml/2017/richdata2" ref="A2:X26">
    <sortCondition ref="B1"/>
  </sortState>
  <phoneticPr fontId="8" type="noConversion"/>
  <conditionalFormatting sqref="C1 C33:C1048576 G1:J1 G27:J1048576">
    <cfRule type="duplicateValues" dxfId="24" priority="112"/>
  </conditionalFormatting>
  <conditionalFormatting sqref="C2:C9 C11:C13 C15:C32">
    <cfRule type="duplicateValues" dxfId="23" priority="232"/>
  </conditionalFormatting>
  <conditionalFormatting sqref="C3">
    <cfRule type="duplicateValues" dxfId="22" priority="20"/>
  </conditionalFormatting>
  <conditionalFormatting sqref="C6">
    <cfRule type="duplicateValues" dxfId="21" priority="13"/>
  </conditionalFormatting>
  <conditionalFormatting sqref="C7:C8">
    <cfRule type="duplicateValues" dxfId="20" priority="18"/>
  </conditionalFormatting>
  <conditionalFormatting sqref="C9">
    <cfRule type="duplicateValues" dxfId="19" priority="12"/>
  </conditionalFormatting>
  <conditionalFormatting sqref="C10">
    <cfRule type="duplicateValues" dxfId="18" priority="1"/>
  </conditionalFormatting>
  <conditionalFormatting sqref="C11:C13">
    <cfRule type="duplicateValues" dxfId="17" priority="11"/>
  </conditionalFormatting>
  <conditionalFormatting sqref="C14">
    <cfRule type="duplicateValues" dxfId="16" priority="3"/>
  </conditionalFormatting>
  <conditionalFormatting sqref="C15:C16">
    <cfRule type="duplicateValues" dxfId="15" priority="6"/>
  </conditionalFormatting>
  <conditionalFormatting sqref="C17">
    <cfRule type="duplicateValues" dxfId="14" priority="16"/>
  </conditionalFormatting>
  <conditionalFormatting sqref="C18">
    <cfRule type="duplicateValues" dxfId="13" priority="8"/>
  </conditionalFormatting>
  <conditionalFormatting sqref="C19">
    <cfRule type="duplicateValues" dxfId="12" priority="196"/>
  </conditionalFormatting>
  <conditionalFormatting sqref="C23">
    <cfRule type="duplicateValues" dxfId="11" priority="15"/>
  </conditionalFormatting>
  <conditionalFormatting sqref="C26">
    <cfRule type="duplicateValues" dxfId="10" priority="21"/>
  </conditionalFormatting>
  <conditionalFormatting sqref="C27">
    <cfRule type="duplicateValues" dxfId="9" priority="14"/>
  </conditionalFormatting>
  <conditionalFormatting sqref="G2:I32">
    <cfRule type="duplicateValues" dxfId="8" priority="235"/>
  </conditionalFormatting>
  <conditionalFormatting sqref="G3:I3">
    <cfRule type="duplicateValues" dxfId="7" priority="138"/>
  </conditionalFormatting>
  <conditionalFormatting sqref="G8:I8">
    <cfRule type="duplicateValues" dxfId="6" priority="123"/>
  </conditionalFormatting>
  <conditionalFormatting sqref="G23:I23">
    <cfRule type="duplicateValues" dxfId="5" priority="127"/>
  </conditionalFormatting>
  <conditionalFormatting sqref="G26:I26">
    <cfRule type="duplicateValues" dxfId="4" priority="128"/>
  </conditionalFormatting>
  <conditionalFormatting sqref="G6:J6">
    <cfRule type="duplicateValues" dxfId="3" priority="122"/>
  </conditionalFormatting>
  <conditionalFormatting sqref="G11:J11">
    <cfRule type="duplicateValues" dxfId="2" priority="124"/>
  </conditionalFormatting>
  <conditionalFormatting sqref="G15:J17">
    <cfRule type="duplicateValues" dxfId="1" priority="126"/>
  </conditionalFormatting>
  <conditionalFormatting sqref="G25:J25">
    <cfRule type="duplicateValues" dxfId="0" priority="120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22"/>
  <sheetViews>
    <sheetView view="pageLayout" topLeftCell="A4" zoomScaleNormal="100" workbookViewId="0">
      <selection activeCell="C7" sqref="C7:F7"/>
    </sheetView>
  </sheetViews>
  <sheetFormatPr defaultColWidth="8.77734375" defaultRowHeight="15.6" x14ac:dyDescent="0.3"/>
  <cols>
    <col min="1" max="1" width="1.77734375" style="8" customWidth="1"/>
    <col min="2" max="2" width="16.21875" style="8" customWidth="1"/>
    <col min="3" max="4" width="8.77734375" style="8"/>
    <col min="5" max="5" width="6.21875" style="8" customWidth="1"/>
    <col min="6" max="6" width="6.44140625" style="8" customWidth="1"/>
    <col min="7" max="7" width="15.6640625" style="8" customWidth="1"/>
    <col min="8" max="8" width="8.77734375" style="8"/>
    <col min="9" max="9" width="5.77734375" style="8" customWidth="1"/>
    <col min="10" max="10" width="10.88671875" style="8" customWidth="1"/>
    <col min="11" max="16384" width="8.77734375" style="8"/>
  </cols>
  <sheetData>
    <row r="2" spans="2:10" ht="18" x14ac:dyDescent="0.35">
      <c r="B2" s="41" t="s">
        <v>52</v>
      </c>
      <c r="C2" s="41"/>
      <c r="D2" s="41"/>
      <c r="E2" s="41"/>
      <c r="F2" s="41"/>
      <c r="G2" s="41"/>
      <c r="H2" s="41"/>
      <c r="I2" s="41"/>
      <c r="J2" s="41"/>
    </row>
    <row r="3" spans="2:10" x14ac:dyDescent="0.3">
      <c r="B3" s="42" t="s">
        <v>58</v>
      </c>
      <c r="C3" s="42"/>
      <c r="D3" s="42"/>
      <c r="E3" s="42"/>
      <c r="F3" s="42"/>
      <c r="G3" s="42"/>
      <c r="H3" s="42"/>
      <c r="I3" s="42"/>
      <c r="J3" s="42"/>
    </row>
    <row r="4" spans="2:10" ht="16.2" thickBot="1" x14ac:dyDescent="0.35">
      <c r="B4" s="43" t="s">
        <v>77</v>
      </c>
      <c r="C4" s="43"/>
      <c r="D4" s="43"/>
      <c r="E4" s="43"/>
      <c r="F4" s="43"/>
      <c r="G4" s="43"/>
      <c r="H4" s="43"/>
      <c r="I4" s="43"/>
      <c r="J4" s="43"/>
    </row>
    <row r="5" spans="2:10" x14ac:dyDescent="0.3">
      <c r="B5" s="9"/>
      <c r="C5" s="9"/>
      <c r="D5" s="9"/>
      <c r="E5" s="9"/>
      <c r="F5" s="9"/>
      <c r="G5" s="9"/>
      <c r="H5" s="9"/>
      <c r="I5" s="9"/>
    </row>
    <row r="6" spans="2:10" x14ac:dyDescent="0.3">
      <c r="B6" s="7" t="s">
        <v>1</v>
      </c>
      <c r="C6" s="31" t="s">
        <v>95</v>
      </c>
      <c r="D6" s="31"/>
      <c r="E6" s="31"/>
      <c r="F6" s="31"/>
      <c r="G6" s="7" t="s">
        <v>5</v>
      </c>
      <c r="H6" s="31">
        <f>VLOOKUP(C6,Sheet1!B1:X32,6,)</f>
        <v>0</v>
      </c>
      <c r="I6" s="31"/>
      <c r="J6" s="31"/>
    </row>
    <row r="7" spans="2:10" x14ac:dyDescent="0.3">
      <c r="B7" s="7" t="s">
        <v>0</v>
      </c>
      <c r="C7" s="31" t="str">
        <f>VLOOKUP(C6,Sheet1!B1:X32,2,)</f>
        <v>Aashish</v>
      </c>
      <c r="D7" s="31"/>
      <c r="E7" s="31"/>
      <c r="F7" s="31"/>
      <c r="G7" s="7" t="s">
        <v>49</v>
      </c>
      <c r="H7" s="31">
        <f>VLOOKUP(C6,Sheet1!B1:X32,7,)</f>
        <v>0</v>
      </c>
      <c r="I7" s="31"/>
      <c r="J7" s="31"/>
    </row>
    <row r="8" spans="2:10" x14ac:dyDescent="0.3">
      <c r="B8" s="7" t="s">
        <v>2</v>
      </c>
      <c r="C8" s="31">
        <f>VLOOKUP(C6,Sheet1!B1:X32,3,)</f>
        <v>0</v>
      </c>
      <c r="D8" s="31"/>
      <c r="E8" s="31"/>
      <c r="F8" s="31"/>
      <c r="G8" s="7" t="s">
        <v>50</v>
      </c>
      <c r="H8" s="31">
        <f>VLOOKUP(C6,Sheet1!B1:X32,8,)</f>
        <v>0</v>
      </c>
      <c r="I8" s="31"/>
      <c r="J8" s="31"/>
    </row>
    <row r="9" spans="2:10" x14ac:dyDescent="0.3">
      <c r="B9" s="7" t="s">
        <v>3</v>
      </c>
      <c r="C9" s="31">
        <f>VLOOKUP(C6,Sheet1!B1:X32,4,)</f>
        <v>0</v>
      </c>
      <c r="D9" s="31"/>
      <c r="E9" s="31"/>
      <c r="F9" s="31"/>
      <c r="G9" s="7" t="s">
        <v>51</v>
      </c>
      <c r="H9" s="31">
        <f>VLOOKUP(C6,Sheet1!B1:X32,9,)</f>
        <v>0</v>
      </c>
      <c r="I9" s="31"/>
      <c r="J9" s="31"/>
    </row>
    <row r="10" spans="2:10" x14ac:dyDescent="0.3">
      <c r="B10" s="7" t="s">
        <v>4</v>
      </c>
      <c r="C10" s="31">
        <f>VLOOKUP(C6,Sheet1!B1:X32,5,)</f>
        <v>0</v>
      </c>
      <c r="D10" s="31"/>
      <c r="E10" s="31"/>
      <c r="F10" s="31"/>
      <c r="G10" s="7" t="s">
        <v>6</v>
      </c>
      <c r="H10" s="31">
        <f>VLOOKUP(C6,Sheet1!B1:X32,10,)</f>
        <v>0</v>
      </c>
      <c r="I10" s="31"/>
      <c r="J10" s="31"/>
    </row>
    <row r="12" spans="2:10" x14ac:dyDescent="0.3">
      <c r="B12" s="7" t="s">
        <v>53</v>
      </c>
      <c r="C12" s="8">
        <v>31</v>
      </c>
      <c r="G12" s="7" t="s">
        <v>54</v>
      </c>
      <c r="H12" s="8">
        <v>0</v>
      </c>
    </row>
    <row r="13" spans="2:10" x14ac:dyDescent="0.3">
      <c r="G13" s="7" t="s">
        <v>7</v>
      </c>
      <c r="H13" s="8">
        <v>31</v>
      </c>
    </row>
    <row r="14" spans="2:10" ht="16.2" thickBot="1" x14ac:dyDescent="0.35"/>
    <row r="15" spans="2:10" ht="16.2" thickBot="1" x14ac:dyDescent="0.35">
      <c r="B15" s="38" t="s">
        <v>8</v>
      </c>
      <c r="C15" s="39"/>
      <c r="D15" s="39"/>
      <c r="E15" s="40"/>
      <c r="F15" s="7"/>
      <c r="G15" s="38" t="s">
        <v>11</v>
      </c>
      <c r="H15" s="39"/>
      <c r="I15" s="39"/>
      <c r="J15" s="40"/>
    </row>
    <row r="16" spans="2:10" x14ac:dyDescent="0.3">
      <c r="B16" s="12" t="s">
        <v>55</v>
      </c>
      <c r="C16" s="34">
        <f>VLOOKUP(C6,Sheet1!B1:X32,14,)</f>
        <v>10000</v>
      </c>
      <c r="D16" s="34"/>
      <c r="E16" s="35"/>
      <c r="G16" s="12" t="s">
        <v>12</v>
      </c>
      <c r="H16" s="34">
        <f>VLOOKUP(C6,Sheet1!B1:X32,18,)</f>
        <v>1200</v>
      </c>
      <c r="I16" s="34"/>
      <c r="J16" s="35"/>
    </row>
    <row r="17" spans="2:10" x14ac:dyDescent="0.3">
      <c r="B17" s="13" t="s">
        <v>9</v>
      </c>
      <c r="C17" s="36">
        <f>VLOOKUP(C6,Sheet1!B1:X32,15,)</f>
        <v>0</v>
      </c>
      <c r="D17" s="36"/>
      <c r="E17" s="37"/>
      <c r="G17" s="13" t="s">
        <v>50</v>
      </c>
      <c r="H17" s="36">
        <f>VLOOKUP(C6,Sheet1!B1:X32,19,)</f>
        <v>75</v>
      </c>
      <c r="I17" s="36"/>
      <c r="J17" s="37"/>
    </row>
    <row r="18" spans="2:10" x14ac:dyDescent="0.3">
      <c r="B18" s="13" t="s">
        <v>10</v>
      </c>
      <c r="C18" s="36">
        <f>VLOOKUP(C6,Sheet1!B1:X32,16,)</f>
        <v>0</v>
      </c>
      <c r="D18" s="36"/>
      <c r="E18" s="37"/>
      <c r="G18" s="13" t="s">
        <v>13</v>
      </c>
      <c r="H18" s="36">
        <f>VLOOKUP(C6,Sheet1!B1:X32,20,)</f>
        <v>0</v>
      </c>
      <c r="I18" s="36"/>
      <c r="J18" s="37"/>
    </row>
    <row r="19" spans="2:10" ht="16.2" thickBot="1" x14ac:dyDescent="0.35">
      <c r="B19" s="13"/>
      <c r="E19" s="14"/>
      <c r="G19" s="13" t="s">
        <v>60</v>
      </c>
      <c r="H19" s="36">
        <f>VLOOKUP(C6,Sheet1!B1:X32,21,)</f>
        <v>0</v>
      </c>
      <c r="I19" s="36"/>
      <c r="J19" s="37"/>
    </row>
    <row r="20" spans="2:10" ht="16.2" thickBot="1" x14ac:dyDescent="0.35">
      <c r="B20" s="11" t="s">
        <v>15</v>
      </c>
      <c r="C20" s="32">
        <f>SUM(C16:E18)</f>
        <v>10000</v>
      </c>
      <c r="D20" s="32"/>
      <c r="E20" s="33"/>
      <c r="G20" s="11" t="s">
        <v>14</v>
      </c>
      <c r="H20" s="32">
        <f>SUM(H16:J19)</f>
        <v>1275</v>
      </c>
      <c r="I20" s="32"/>
      <c r="J20" s="33"/>
    </row>
    <row r="21" spans="2:10" ht="16.2" thickBot="1" x14ac:dyDescent="0.35"/>
    <row r="22" spans="2:10" ht="18" thickBot="1" x14ac:dyDescent="0.4">
      <c r="B22" s="10" t="s">
        <v>16</v>
      </c>
      <c r="C22" s="29">
        <f>C20-H20</f>
        <v>8725</v>
      </c>
      <c r="D22" s="29"/>
      <c r="E22" s="29"/>
      <c r="F22" s="29"/>
      <c r="G22" s="29"/>
      <c r="H22" s="29"/>
      <c r="I22" s="29"/>
      <c r="J22" s="30"/>
    </row>
  </sheetData>
  <mergeCells count="25">
    <mergeCell ref="H19:J19"/>
    <mergeCell ref="B15:E15"/>
    <mergeCell ref="B2:J2"/>
    <mergeCell ref="B3:J3"/>
    <mergeCell ref="B4:J4"/>
    <mergeCell ref="C9:F9"/>
    <mergeCell ref="C10:F10"/>
    <mergeCell ref="H10:J10"/>
    <mergeCell ref="G15:J15"/>
    <mergeCell ref="C22:J22"/>
    <mergeCell ref="C6:F6"/>
    <mergeCell ref="C7:F7"/>
    <mergeCell ref="C20:E20"/>
    <mergeCell ref="H20:J20"/>
    <mergeCell ref="C16:E16"/>
    <mergeCell ref="C17:E17"/>
    <mergeCell ref="C18:E18"/>
    <mergeCell ref="H16:J16"/>
    <mergeCell ref="H17:J17"/>
    <mergeCell ref="H18:J18"/>
    <mergeCell ref="C8:F8"/>
    <mergeCell ref="H6:J6"/>
    <mergeCell ref="H7:J7"/>
    <mergeCell ref="H8:J8"/>
    <mergeCell ref="H9:J9"/>
  </mergeCells>
  <pageMargins left="0.7" right="0.72222222222222221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2023-03-26T15:19:06Z</dcterms:modified>
</cp:coreProperties>
</file>